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งบทดลอง ปี 61\งบทดลองปี2561\"/>
    </mc:Choice>
  </mc:AlternateContent>
  <bookViews>
    <workbookView xWindow="360" yWindow="210" windowWidth="10515" windowHeight="11190"/>
  </bookViews>
  <sheets>
    <sheet name="ไตรมาสที่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0" i="1" l="1"/>
  <c r="G30" i="1"/>
  <c r="J30" i="1"/>
  <c r="M30" i="1"/>
  <c r="Q28" i="1"/>
  <c r="K27" i="1" l="1"/>
  <c r="Q27" i="1"/>
  <c r="M25" i="1"/>
  <c r="D24" i="1"/>
  <c r="Q24" i="1"/>
  <c r="O22" i="1" l="1"/>
  <c r="K20" i="1"/>
  <c r="I20" i="1"/>
  <c r="Q15" i="1" l="1"/>
  <c r="R15" i="1" s="1"/>
  <c r="S15" i="1" s="1"/>
  <c r="K7" i="1"/>
  <c r="S14" i="1"/>
  <c r="S13" i="1"/>
  <c r="S12" i="1"/>
  <c r="S11" i="1"/>
  <c r="S10" i="1"/>
  <c r="S9" i="1"/>
  <c r="S8" i="1"/>
  <c r="R30" i="1"/>
  <c r="R29" i="1"/>
  <c r="R28" i="1"/>
  <c r="R27" i="1"/>
  <c r="R26" i="1"/>
  <c r="R25" i="1"/>
  <c r="R24" i="1"/>
  <c r="R23" i="1"/>
  <c r="R22" i="1"/>
  <c r="R21" i="1"/>
  <c r="Q19" i="1"/>
  <c r="P19" i="1"/>
  <c r="R14" i="1"/>
  <c r="R13" i="1"/>
  <c r="R12" i="1"/>
  <c r="R11" i="1"/>
  <c r="R10" i="1"/>
  <c r="R9" i="1"/>
  <c r="R8" i="1"/>
  <c r="R7" i="1"/>
  <c r="P6" i="1"/>
  <c r="O6" i="1"/>
  <c r="Q6" i="1" l="1"/>
  <c r="R6" i="1"/>
  <c r="O19" i="1"/>
  <c r="R20" i="1"/>
  <c r="R19" i="1" s="1"/>
  <c r="M24" i="1"/>
  <c r="M22" i="1"/>
  <c r="M20" i="1"/>
  <c r="M19" i="1" s="1"/>
  <c r="S30" i="1"/>
  <c r="N29" i="1"/>
  <c r="N28" i="1"/>
  <c r="N27" i="1"/>
  <c r="N26" i="1"/>
  <c r="N25" i="1"/>
  <c r="N24" i="1"/>
  <c r="N23" i="1"/>
  <c r="N22" i="1"/>
  <c r="N21" i="1"/>
  <c r="N20" i="1"/>
  <c r="N15" i="1"/>
  <c r="N14" i="1"/>
  <c r="N13" i="1"/>
  <c r="N12" i="1"/>
  <c r="N11" i="1"/>
  <c r="N10" i="1"/>
  <c r="N9" i="1"/>
  <c r="N8" i="1"/>
  <c r="N7" i="1"/>
  <c r="S7" i="1" s="1"/>
  <c r="M6" i="1"/>
  <c r="L6" i="1"/>
  <c r="K6" i="1"/>
  <c r="N6" i="1" l="1"/>
  <c r="S6" i="1" s="1"/>
  <c r="N19" i="1"/>
  <c r="K19" i="1"/>
  <c r="L19" i="1"/>
  <c r="J29" i="1"/>
  <c r="S29" i="1" s="1"/>
  <c r="J28" i="1"/>
  <c r="S28" i="1" s="1"/>
  <c r="J27" i="1"/>
  <c r="S27" i="1" s="1"/>
  <c r="J26" i="1"/>
  <c r="S26" i="1" s="1"/>
  <c r="J25" i="1"/>
  <c r="S25" i="1" s="1"/>
  <c r="J24" i="1"/>
  <c r="J23" i="1"/>
  <c r="S23" i="1" s="1"/>
  <c r="J22" i="1"/>
  <c r="S22" i="1" s="1"/>
  <c r="J21" i="1"/>
  <c r="S21" i="1" s="1"/>
  <c r="J20" i="1"/>
  <c r="S20" i="1" s="1"/>
  <c r="J15" i="1"/>
  <c r="J14" i="1"/>
  <c r="J13" i="1"/>
  <c r="J12" i="1"/>
  <c r="J11" i="1"/>
  <c r="J10" i="1"/>
  <c r="J9" i="1"/>
  <c r="J8" i="1"/>
  <c r="J7" i="1"/>
  <c r="F30" i="1"/>
  <c r="F29" i="1"/>
  <c r="F28" i="1"/>
  <c r="F27" i="1"/>
  <c r="F26" i="1"/>
  <c r="F25" i="1"/>
  <c r="F24" i="1"/>
  <c r="S24" i="1" s="1"/>
  <c r="F23" i="1"/>
  <c r="F22" i="1"/>
  <c r="F21" i="1"/>
  <c r="F20" i="1"/>
  <c r="F6" i="1"/>
  <c r="F15" i="1"/>
  <c r="F14" i="1"/>
  <c r="F13" i="1"/>
  <c r="F12" i="1"/>
  <c r="F11" i="1"/>
  <c r="F10" i="1"/>
  <c r="F9" i="1"/>
  <c r="F8" i="1"/>
  <c r="F7" i="1"/>
  <c r="F19" i="1" l="1"/>
  <c r="I22" i="1"/>
  <c r="I21" i="1"/>
  <c r="I14" i="1"/>
  <c r="E14" i="1" l="1"/>
  <c r="D15" i="1"/>
  <c r="D14" i="1"/>
  <c r="H22" i="1"/>
  <c r="G22" i="1"/>
  <c r="G20" i="1"/>
  <c r="H21" i="1"/>
  <c r="H20" i="1"/>
  <c r="E22" i="1" l="1"/>
  <c r="D22" i="1"/>
  <c r="C22" i="1"/>
  <c r="C20" i="1"/>
  <c r="D20" i="1"/>
  <c r="E24" i="1"/>
  <c r="E23" i="1"/>
  <c r="E20" i="1"/>
  <c r="D19" i="1" l="1"/>
  <c r="E19" i="1"/>
  <c r="G19" i="1"/>
  <c r="H19" i="1"/>
  <c r="I19" i="1"/>
  <c r="J19" i="1"/>
  <c r="S19" i="1" s="1"/>
  <c r="C19" i="1"/>
  <c r="G6" i="1"/>
  <c r="H6" i="1"/>
  <c r="I6" i="1"/>
  <c r="J6" i="1"/>
  <c r="D6" i="1"/>
  <c r="E6" i="1"/>
  <c r="C6" i="1"/>
</calcChain>
</file>

<file path=xl/sharedStrings.xml><?xml version="1.0" encoding="utf-8"?>
<sst xmlns="http://schemas.openxmlformats.org/spreadsheetml/2006/main" count="73" uniqueCount="49">
  <si>
    <t>ไตรมาสที่ 1</t>
  </si>
  <si>
    <t>ลำดับ</t>
  </si>
  <si>
    <t>หมวด</t>
  </si>
  <si>
    <t>ตุลาคม</t>
  </si>
  <si>
    <t>พฤศจิกายน</t>
  </si>
  <si>
    <t>ธันวาคม</t>
  </si>
  <si>
    <t>ผลรวมไตรมาส 1</t>
  </si>
  <si>
    <t>ไตรมาสที่ 2</t>
  </si>
  <si>
    <t>มกราคม</t>
  </si>
  <si>
    <t>กุมภาพันธ์</t>
  </si>
  <si>
    <t>มีนาคม</t>
  </si>
  <si>
    <t>ผลรวมไตรมาส 2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</si>
  <si>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</si>
  <si>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</si>
  <si>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</si>
  <si>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</si>
  <si>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</si>
  <si>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</si>
  <si>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</si>
  <si>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</si>
  <si>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</si>
  <si>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</si>
  <si>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</si>
  <si>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</si>
  <si>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</si>
  <si>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</si>
  <si>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</si>
  <si>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</si>
  <si>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</si>
  <si>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</si>
  <si>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</si>
  <si>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</si>
  <si>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</si>
  <si>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</si>
  <si>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 :  ข้อมูลที่บันทึกจะต้องเป็นข้อมูลที่แยกเป็นรายเดือน ไม่ใช่ข้อมูลสะสม</t>
  </si>
  <si>
    <t>ข้อมูลรายรับ - รายจ่าย ขององค์กรปกครองส่วนท้องถิ่นรายไตรมาส ประจำปีงบประมาณ พ.ศ. 2561</t>
  </si>
  <si>
    <t>องค์การบริหารส่วนตำบลแก่งเสี้ยน    อำเภอเมืองกาญจนบุรี       จังหวัดกาญจนบุรี</t>
  </si>
  <si>
    <t>ไตรมาสที่ 3</t>
  </si>
  <si>
    <t>เมษายน</t>
  </si>
  <si>
    <t>พฤษภาคม</t>
  </si>
  <si>
    <t>มิถุนายน</t>
  </si>
  <si>
    <t>ผลรวมไตรมาส 3</t>
  </si>
  <si>
    <t>ไตรมาสที่ 4</t>
  </si>
  <si>
    <t>กรกฏาคม</t>
  </si>
  <si>
    <t>สิงหาคม</t>
  </si>
  <si>
    <t>กันยายน</t>
  </si>
  <si>
    <t>ผลรวมไตรมาส 4</t>
  </si>
  <si>
    <t>รวม</t>
  </si>
  <si>
    <t>รวมทุกไตรมาส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</si>
</sst>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/>
    <xf numFmtId="43" fontId="3" fillId="0" borderId="0" xfId="1" applyFont="1"/>
    <xf numFmtId="0" fontId="3" fillId="0" borderId="0" xfId="0" applyFont="1"/>
    <xf numFmtId="187" fontId="2" fillId="0" borderId="0" xfId="1" applyNumberFormat="1" applyFont="1" applyAlignment="1">
      <alignment horizontal="center"/>
    </xf>
    <xf numFmtId="43" fontId="2" fillId="0" borderId="0" xfId="1" applyFont="1" applyBorder="1"/>
    <xf numFmtId="187" fontId="2" fillId="0" borderId="0" xfId="1" applyNumberFormat="1" applyFont="1" applyBorder="1" applyAlignment="1">
      <alignment horizontal="center"/>
    </xf>
    <xf numFmtId="43" fontId="5" fillId="0" borderId="0" xfId="1" applyFont="1"/>
    <xf numFmtId="43" fontId="4" fillId="0" borderId="1" xfId="1" applyFont="1" applyBorder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left"/>
    </xf>
    <xf numFmtId="187" fontId="5" fillId="0" borderId="1" xfId="1" applyNumberFormat="1" applyFont="1" applyBorder="1" applyAlignment="1">
      <alignment horizontal="center"/>
    </xf>
    <xf numFmtId="43" fontId="5" fillId="0" borderId="1" xfId="1" applyFont="1" applyBorder="1"/>
    <xf numFmtId="187" fontId="4" fillId="0" borderId="0" xfId="1" applyNumberFormat="1" applyFont="1" applyAlignment="1">
      <alignment horizontal="center"/>
    </xf>
    <xf numFmtId="43" fontId="4" fillId="0" borderId="0" xfId="1" applyFont="1"/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/>
    <xf numFmtId="43" fontId="4" fillId="0" borderId="5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32"/>
  <sheetViews>
    <sheetView tabSelected="1" zoomScaleNormal="100" workbookViewId="0">
      <selection activeCell="B10" sqref="B10"/>
    </sheetView>
  </sheetViews>
  <sheetFormatPr defaultColWidth="12.25" defaultRowHeight="24" x14ac:dyDescent="0.55000000000000004"/>
  <cols>
    <col min="1" max="1" width="5.375" style="4" customWidth="1"/>
    <col min="2" max="2" width="27.125" style="1" customWidth="1"/>
    <col min="3" max="3" width="12.125" style="1" customWidth="1"/>
    <col min="4" max="4" width="13.875" style="1" customWidth="1"/>
    <col min="5" max="5" width="13" style="1" customWidth="1"/>
    <col min="6" max="6" width="15.625" style="1" customWidth="1"/>
    <col min="7" max="9" width="11.625" style="1" customWidth="1"/>
    <col min="10" max="10" width="13.875" style="1" customWidth="1"/>
    <col min="11" max="13" width="11.625" style="1" customWidth="1"/>
    <col min="14" max="14" width="13.875" style="1" customWidth="1"/>
    <col min="15" max="17" width="11.625" style="1" customWidth="1"/>
    <col min="18" max="18" width="13.875" style="1" customWidth="1"/>
    <col min="19" max="19" width="13.5" style="1" customWidth="1"/>
    <col min="20" max="16384" width="12.25" style="1"/>
  </cols>
  <sheetData>
    <row r="2" spans="1:16384" s="3" customFormat="1" x14ac:dyDescent="0.55000000000000004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s="3" customFormat="1" x14ac:dyDescent="0.55000000000000004">
      <c r="A3" s="27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s="7" customFormat="1" ht="18" customHeight="1" x14ac:dyDescent="0.5">
      <c r="A4" s="28" t="s">
        <v>1</v>
      </c>
      <c r="B4" s="29" t="s">
        <v>2</v>
      </c>
      <c r="C4" s="24" t="s">
        <v>0</v>
      </c>
      <c r="D4" s="24"/>
      <c r="E4" s="24"/>
      <c r="F4" s="24"/>
      <c r="G4" s="24" t="s">
        <v>7</v>
      </c>
      <c r="H4" s="24"/>
      <c r="I4" s="24"/>
      <c r="J4" s="24"/>
      <c r="K4" s="24" t="s">
        <v>37</v>
      </c>
      <c r="L4" s="24"/>
      <c r="M4" s="24"/>
      <c r="N4" s="24"/>
      <c r="O4" s="24" t="s">
        <v>42</v>
      </c>
      <c r="P4" s="24"/>
      <c r="Q4" s="24"/>
      <c r="R4" s="25"/>
      <c r="S4" s="22" t="s">
        <v>47</v>
      </c>
    </row>
    <row r="5" spans="1:16384" s="10" customFormat="1" ht="18" customHeight="1" x14ac:dyDescent="0.5">
      <c r="A5" s="28"/>
      <c r="B5" s="29"/>
      <c r="C5" s="8" t="s">
        <v>3</v>
      </c>
      <c r="D5" s="8" t="s">
        <v>4</v>
      </c>
      <c r="E5" s="8" t="s">
        <v>5</v>
      </c>
      <c r="F5" s="8" t="s">
        <v>6</v>
      </c>
      <c r="G5" s="8" t="s">
        <v>8</v>
      </c>
      <c r="H5" s="8" t="s">
        <v>9</v>
      </c>
      <c r="I5" s="8" t="s">
        <v>10</v>
      </c>
      <c r="J5" s="8" t="s">
        <v>11</v>
      </c>
      <c r="K5" s="18" t="s">
        <v>38</v>
      </c>
      <c r="L5" s="18" t="s">
        <v>39</v>
      </c>
      <c r="M5" s="18" t="s">
        <v>40</v>
      </c>
      <c r="N5" s="18" t="s">
        <v>41</v>
      </c>
      <c r="O5" s="19" t="s">
        <v>43</v>
      </c>
      <c r="P5" s="19" t="s">
        <v>44</v>
      </c>
      <c r="Q5" s="19" t="s">
        <v>45</v>
      </c>
      <c r="R5" s="20" t="s">
        <v>46</v>
      </c>
      <c r="S5" s="23" t="s">
        <v>48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s="10" customFormat="1" ht="18.75" customHeight="1" x14ac:dyDescent="0.5">
      <c r="A6" s="11"/>
      <c r="B6" s="12" t="s">
        <v>12</v>
      </c>
      <c r="C6" s="8">
        <f>SUM(C7:C15)</f>
        <v>39936.020000000004</v>
      </c>
      <c r="D6" s="8">
        <f t="shared" ref="D6:E6" si="0">SUM(D7:D15)</f>
        <v>6370012.04</v>
      </c>
      <c r="E6" s="8">
        <f t="shared" si="0"/>
        <v>5260541.26</v>
      </c>
      <c r="F6" s="8">
        <f>SUM(F7:F15)</f>
        <v>11670489.32</v>
      </c>
      <c r="G6" s="8">
        <f t="shared" ref="G6" si="1">SUM(G7:G15)</f>
        <v>1999379.78</v>
      </c>
      <c r="H6" s="8">
        <f t="shared" ref="H6" si="2">SUM(H7:H15)</f>
        <v>1009904</v>
      </c>
      <c r="I6" s="8">
        <f t="shared" ref="I6" si="3">SUM(I7:I15)</f>
        <v>2370843.7399999998</v>
      </c>
      <c r="J6" s="8">
        <f t="shared" ref="J6:M6" si="4">SUM(J7:J15)</f>
        <v>5380127.5199999996</v>
      </c>
      <c r="K6" s="18">
        <f t="shared" si="4"/>
        <v>2895310.0300000003</v>
      </c>
      <c r="L6" s="18">
        <f t="shared" si="4"/>
        <v>3467000.74</v>
      </c>
      <c r="M6" s="18">
        <f t="shared" si="4"/>
        <v>84699.87</v>
      </c>
      <c r="N6" s="18">
        <f t="shared" ref="N6:Q6" si="5">SUM(N7:N15)</f>
        <v>6447010.6400000006</v>
      </c>
      <c r="O6" s="19">
        <f t="shared" si="5"/>
        <v>4141104.73</v>
      </c>
      <c r="P6" s="19">
        <f t="shared" si="5"/>
        <v>1503598.23</v>
      </c>
      <c r="Q6" s="19">
        <f t="shared" si="5"/>
        <v>4997174.6400000006</v>
      </c>
      <c r="R6" s="19">
        <f t="shared" ref="R6" si="6">SUM(R7:R15)</f>
        <v>10641877.6</v>
      </c>
      <c r="S6" s="21">
        <f>F6+J6+N6+R6</f>
        <v>34139505.079999998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1:16384" s="7" customFormat="1" ht="18.75" customHeight="1" x14ac:dyDescent="0.5">
      <c r="A7" s="13">
        <v>1</v>
      </c>
      <c r="B7" s="14" t="s">
        <v>13</v>
      </c>
      <c r="C7" s="14">
        <v>17938.64</v>
      </c>
      <c r="D7" s="14">
        <v>1890.98</v>
      </c>
      <c r="E7" s="14">
        <v>10699.08</v>
      </c>
      <c r="F7" s="14">
        <f>SUM(C7:E7)</f>
        <v>30528.699999999997</v>
      </c>
      <c r="G7" s="14">
        <v>16710.490000000002</v>
      </c>
      <c r="H7" s="14">
        <v>306744.96999999997</v>
      </c>
      <c r="I7" s="14">
        <v>56967.5</v>
      </c>
      <c r="J7" s="14">
        <f>SUM(G7:I7)</f>
        <v>380422.95999999996</v>
      </c>
      <c r="K7" s="14">
        <f>22697.07-843.74</f>
        <v>21853.329999999998</v>
      </c>
      <c r="L7" s="14">
        <v>526.80999999999995</v>
      </c>
      <c r="M7" s="14">
        <v>50.73</v>
      </c>
      <c r="N7" s="14">
        <f>SUM(K7:M7)</f>
        <v>22430.87</v>
      </c>
      <c r="O7" s="14">
        <v>222.24</v>
      </c>
      <c r="P7" s="14">
        <v>1366.15</v>
      </c>
      <c r="Q7" s="14">
        <v>26652.03</v>
      </c>
      <c r="R7" s="14">
        <f>SUM(O7:Q7)</f>
        <v>28240.42</v>
      </c>
      <c r="S7" s="14">
        <f>F7+J7+N7+R7</f>
        <v>461622.94999999995</v>
      </c>
    </row>
    <row r="8" spans="1:16384" s="7" customFormat="1" ht="18.75" customHeight="1" x14ac:dyDescent="0.5">
      <c r="A8" s="13">
        <v>2</v>
      </c>
      <c r="B8" s="14" t="s">
        <v>14</v>
      </c>
      <c r="C8" s="14">
        <v>3504</v>
      </c>
      <c r="D8" s="14">
        <v>10050</v>
      </c>
      <c r="E8" s="14">
        <v>0</v>
      </c>
      <c r="F8" s="14">
        <f t="shared" ref="F8:F15" si="7">SUM(C8:E8)</f>
        <v>13554</v>
      </c>
      <c r="G8" s="14">
        <v>3034.1</v>
      </c>
      <c r="H8" s="14">
        <v>5000</v>
      </c>
      <c r="I8" s="14">
        <v>1170</v>
      </c>
      <c r="J8" s="14">
        <f t="shared" ref="J8:J15" si="8">SUM(G8:I8)</f>
        <v>9204.1</v>
      </c>
      <c r="K8" s="14">
        <v>0</v>
      </c>
      <c r="L8" s="14">
        <v>0</v>
      </c>
      <c r="M8" s="14">
        <v>100</v>
      </c>
      <c r="N8" s="14">
        <f t="shared" ref="N8:N15" si="9">SUM(K8:M8)</f>
        <v>100</v>
      </c>
      <c r="O8" s="14">
        <v>1358.8</v>
      </c>
      <c r="P8" s="14"/>
      <c r="Q8" s="14">
        <v>7940</v>
      </c>
      <c r="R8" s="14">
        <f t="shared" ref="R8:R15" si="10">SUM(O8:Q8)</f>
        <v>9298.7999999999993</v>
      </c>
      <c r="S8" s="14">
        <f t="shared" ref="S8:S15" si="11">F8+J8+N8+R8</f>
        <v>32156.899999999998</v>
      </c>
    </row>
    <row r="9" spans="1:16384" s="7" customFormat="1" ht="18.75" customHeight="1" x14ac:dyDescent="0.5">
      <c r="A9" s="13">
        <v>3</v>
      </c>
      <c r="B9" s="14" t="s">
        <v>15</v>
      </c>
      <c r="C9" s="14">
        <v>18493.38</v>
      </c>
      <c r="D9" s="14">
        <v>10616.44</v>
      </c>
      <c r="E9" s="14">
        <v>10273.969999999999</v>
      </c>
      <c r="F9" s="14">
        <f t="shared" si="7"/>
        <v>39383.79</v>
      </c>
      <c r="G9" s="14">
        <v>16830.990000000002</v>
      </c>
      <c r="H9" s="14">
        <v>10616.44</v>
      </c>
      <c r="I9" s="14">
        <v>28884.400000000001</v>
      </c>
      <c r="J9" s="14">
        <f t="shared" si="8"/>
        <v>56331.83</v>
      </c>
      <c r="K9" s="14">
        <v>10616.44</v>
      </c>
      <c r="L9" s="14">
        <v>8252.19</v>
      </c>
      <c r="M9" s="14">
        <v>0</v>
      </c>
      <c r="N9" s="14">
        <f t="shared" si="9"/>
        <v>18868.63</v>
      </c>
      <c r="O9" s="14">
        <v>7386.25</v>
      </c>
      <c r="P9" s="14"/>
      <c r="Q9" s="14">
        <v>50005.87</v>
      </c>
      <c r="R9" s="14">
        <f t="shared" si="10"/>
        <v>57392.12</v>
      </c>
      <c r="S9" s="14">
        <f t="shared" si="11"/>
        <v>171976.37</v>
      </c>
    </row>
    <row r="10" spans="1:16384" s="7" customFormat="1" ht="18.75" customHeight="1" x14ac:dyDescent="0.5">
      <c r="A10" s="13">
        <v>4</v>
      </c>
      <c r="B10" s="14" t="s">
        <v>16</v>
      </c>
      <c r="C10" s="14">
        <v>0</v>
      </c>
      <c r="D10" s="14">
        <v>0</v>
      </c>
      <c r="E10" s="14">
        <v>0</v>
      </c>
      <c r="F10" s="14">
        <f t="shared" si="7"/>
        <v>0</v>
      </c>
      <c r="G10" s="14">
        <v>0</v>
      </c>
      <c r="H10" s="14">
        <v>0</v>
      </c>
      <c r="I10" s="14">
        <v>0</v>
      </c>
      <c r="J10" s="14">
        <f t="shared" si="8"/>
        <v>0</v>
      </c>
      <c r="K10" s="14">
        <v>0</v>
      </c>
      <c r="L10" s="14">
        <v>0</v>
      </c>
      <c r="M10" s="14">
        <v>0</v>
      </c>
      <c r="N10" s="14">
        <f t="shared" si="9"/>
        <v>0</v>
      </c>
      <c r="O10" s="14">
        <v>0</v>
      </c>
      <c r="P10" s="14"/>
      <c r="Q10" s="14">
        <v>0</v>
      </c>
      <c r="R10" s="14">
        <f t="shared" si="10"/>
        <v>0</v>
      </c>
      <c r="S10" s="14">
        <f t="shared" si="11"/>
        <v>0</v>
      </c>
    </row>
    <row r="11" spans="1:16384" s="7" customFormat="1" ht="18.75" customHeight="1" x14ac:dyDescent="0.5">
      <c r="A11" s="13">
        <v>5</v>
      </c>
      <c r="B11" s="14" t="s">
        <v>17</v>
      </c>
      <c r="C11" s="14">
        <v>0</v>
      </c>
      <c r="D11" s="14">
        <v>0</v>
      </c>
      <c r="E11" s="14">
        <v>0</v>
      </c>
      <c r="F11" s="14">
        <f t="shared" si="7"/>
        <v>0</v>
      </c>
      <c r="G11" s="14">
        <v>0</v>
      </c>
      <c r="H11" s="14">
        <v>0</v>
      </c>
      <c r="I11" s="14">
        <v>19800</v>
      </c>
      <c r="J11" s="14">
        <f t="shared" si="8"/>
        <v>19800</v>
      </c>
      <c r="K11" s="14">
        <v>0</v>
      </c>
      <c r="L11" s="14">
        <v>16711.830000000002</v>
      </c>
      <c r="M11" s="14">
        <v>0</v>
      </c>
      <c r="N11" s="14">
        <f t="shared" si="9"/>
        <v>16711.830000000002</v>
      </c>
      <c r="O11" s="14">
        <v>0</v>
      </c>
      <c r="P11" s="14"/>
      <c r="Q11" s="14">
        <v>0</v>
      </c>
      <c r="R11" s="14">
        <f t="shared" si="10"/>
        <v>0</v>
      </c>
      <c r="S11" s="14">
        <f t="shared" si="11"/>
        <v>36511.83</v>
      </c>
    </row>
    <row r="12" spans="1:16384" s="7" customFormat="1" ht="18.75" customHeight="1" x14ac:dyDescent="0.5">
      <c r="A12" s="13">
        <v>6</v>
      </c>
      <c r="B12" s="14" t="s">
        <v>18</v>
      </c>
      <c r="C12" s="14">
        <v>0</v>
      </c>
      <c r="D12" s="14">
        <v>0</v>
      </c>
      <c r="E12" s="14">
        <v>0</v>
      </c>
      <c r="F12" s="14">
        <f t="shared" si="7"/>
        <v>0</v>
      </c>
      <c r="G12" s="14">
        <v>0</v>
      </c>
      <c r="H12" s="14">
        <v>0</v>
      </c>
      <c r="I12" s="14">
        <v>0</v>
      </c>
      <c r="J12" s="14">
        <f t="shared" si="8"/>
        <v>0</v>
      </c>
      <c r="K12" s="14">
        <v>0</v>
      </c>
      <c r="L12" s="14">
        <v>0</v>
      </c>
      <c r="M12" s="14">
        <v>0</v>
      </c>
      <c r="N12" s="14">
        <f t="shared" si="9"/>
        <v>0</v>
      </c>
      <c r="O12" s="14">
        <v>0</v>
      </c>
      <c r="P12" s="14"/>
      <c r="Q12" s="14">
        <v>0</v>
      </c>
      <c r="R12" s="14">
        <f t="shared" si="10"/>
        <v>0</v>
      </c>
      <c r="S12" s="14">
        <f t="shared" si="11"/>
        <v>0</v>
      </c>
    </row>
    <row r="13" spans="1:16384" s="7" customFormat="1" ht="18.75" customHeight="1" x14ac:dyDescent="0.5">
      <c r="A13" s="13">
        <v>7</v>
      </c>
      <c r="B13" s="14" t="s">
        <v>19</v>
      </c>
      <c r="C13" s="14">
        <v>0</v>
      </c>
      <c r="D13" s="14">
        <v>2402441.2200000002</v>
      </c>
      <c r="E13" s="14">
        <v>2075622.71</v>
      </c>
      <c r="F13" s="14">
        <f t="shared" si="7"/>
        <v>4478063.93</v>
      </c>
      <c r="G13" s="14">
        <v>1389923.2</v>
      </c>
      <c r="H13" s="14">
        <v>687542.59</v>
      </c>
      <c r="I13" s="14">
        <v>1994439.54</v>
      </c>
      <c r="J13" s="14">
        <f t="shared" si="8"/>
        <v>4071905.33</v>
      </c>
      <c r="K13" s="14">
        <v>681968.26</v>
      </c>
      <c r="L13" s="14">
        <v>2307509.91</v>
      </c>
      <c r="M13" s="14">
        <v>84549.14</v>
      </c>
      <c r="N13" s="14">
        <f t="shared" si="9"/>
        <v>3074027.31</v>
      </c>
      <c r="O13" s="14">
        <v>1951870.44</v>
      </c>
      <c r="P13" s="14">
        <v>1435061.08</v>
      </c>
      <c r="Q13" s="14">
        <v>957227.74</v>
      </c>
      <c r="R13" s="14">
        <f t="shared" si="10"/>
        <v>4344159.26</v>
      </c>
      <c r="S13" s="14">
        <f t="shared" si="11"/>
        <v>15968155.83</v>
      </c>
    </row>
    <row r="14" spans="1:16384" s="7" customFormat="1" ht="18.75" customHeight="1" x14ac:dyDescent="0.5">
      <c r="A14" s="13">
        <v>8</v>
      </c>
      <c r="B14" s="14" t="s">
        <v>20</v>
      </c>
      <c r="C14" s="14">
        <v>0</v>
      </c>
      <c r="D14" s="14">
        <f>1531405.5+2373752.9</f>
        <v>3905158.4</v>
      </c>
      <c r="E14" s="14">
        <f>1531405.5+1632540</f>
        <v>3163945.5</v>
      </c>
      <c r="F14" s="14">
        <f t="shared" si="7"/>
        <v>7069103.9000000004</v>
      </c>
      <c r="G14" s="14">
        <v>533026</v>
      </c>
      <c r="H14" s="14">
        <v>0</v>
      </c>
      <c r="I14" s="14">
        <f>267998.3+1584</f>
        <v>269582.3</v>
      </c>
      <c r="J14" s="14">
        <f t="shared" si="8"/>
        <v>802608.3</v>
      </c>
      <c r="K14" s="14">
        <v>2141017</v>
      </c>
      <c r="L14" s="14">
        <v>0</v>
      </c>
      <c r="M14" s="14">
        <v>0</v>
      </c>
      <c r="N14" s="14">
        <f t="shared" si="9"/>
        <v>2141017</v>
      </c>
      <c r="O14" s="14">
        <v>2180267</v>
      </c>
      <c r="P14" s="14">
        <v>27316</v>
      </c>
      <c r="Q14" s="14">
        <v>143349</v>
      </c>
      <c r="R14" s="14">
        <f t="shared" si="10"/>
        <v>2350932</v>
      </c>
      <c r="S14" s="14">
        <f t="shared" si="11"/>
        <v>12363661.199999999</v>
      </c>
    </row>
    <row r="15" spans="1:16384" s="7" customFormat="1" ht="18.75" customHeight="1" x14ac:dyDescent="0.5">
      <c r="A15" s="13">
        <v>9</v>
      </c>
      <c r="B15" s="14" t="s">
        <v>21</v>
      </c>
      <c r="C15" s="14">
        <v>0</v>
      </c>
      <c r="D15" s="14">
        <f>39855</f>
        <v>39855</v>
      </c>
      <c r="E15" s="14">
        <v>0</v>
      </c>
      <c r="F15" s="14">
        <f t="shared" si="7"/>
        <v>39855</v>
      </c>
      <c r="G15" s="14">
        <v>39855</v>
      </c>
      <c r="H15" s="14">
        <v>0</v>
      </c>
      <c r="I15" s="14">
        <v>0</v>
      </c>
      <c r="J15" s="14">
        <f t="shared" si="8"/>
        <v>39855</v>
      </c>
      <c r="K15" s="14">
        <v>39855</v>
      </c>
      <c r="L15" s="14">
        <v>1134000</v>
      </c>
      <c r="M15" s="14">
        <v>0</v>
      </c>
      <c r="N15" s="14">
        <f t="shared" si="9"/>
        <v>1173855</v>
      </c>
      <c r="O15" s="14">
        <v>0</v>
      </c>
      <c r="P15" s="14">
        <v>39855</v>
      </c>
      <c r="Q15" s="14">
        <f>2812000+1000000</f>
        <v>3812000</v>
      </c>
      <c r="R15" s="14">
        <f t="shared" si="10"/>
        <v>3851855</v>
      </c>
      <c r="S15" s="14">
        <f t="shared" si="11"/>
        <v>5105420</v>
      </c>
    </row>
    <row r="16" spans="1:16384" ht="12.75" customHeight="1" x14ac:dyDescent="0.55000000000000004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6384" s="7" customFormat="1" ht="18" customHeight="1" x14ac:dyDescent="0.5">
      <c r="A17" s="28" t="s">
        <v>1</v>
      </c>
      <c r="B17" s="29" t="s">
        <v>2</v>
      </c>
      <c r="C17" s="24" t="s">
        <v>0</v>
      </c>
      <c r="D17" s="24"/>
      <c r="E17" s="24"/>
      <c r="F17" s="24"/>
      <c r="G17" s="24" t="s">
        <v>7</v>
      </c>
      <c r="H17" s="24"/>
      <c r="I17" s="24"/>
      <c r="J17" s="24"/>
      <c r="K17" s="24" t="s">
        <v>37</v>
      </c>
      <c r="L17" s="24"/>
      <c r="M17" s="24"/>
      <c r="N17" s="24"/>
      <c r="O17" s="24" t="s">
        <v>37</v>
      </c>
      <c r="P17" s="24"/>
      <c r="Q17" s="24"/>
      <c r="R17" s="24"/>
      <c r="S17" s="22" t="s">
        <v>47</v>
      </c>
    </row>
    <row r="18" spans="1:16384" s="10" customFormat="1" ht="18" customHeight="1" x14ac:dyDescent="0.5">
      <c r="A18" s="28"/>
      <c r="B18" s="29"/>
      <c r="C18" s="8" t="s">
        <v>3</v>
      </c>
      <c r="D18" s="8" t="s">
        <v>4</v>
      </c>
      <c r="E18" s="8" t="s">
        <v>5</v>
      </c>
      <c r="F18" s="8" t="s">
        <v>6</v>
      </c>
      <c r="G18" s="8" t="s">
        <v>8</v>
      </c>
      <c r="H18" s="8" t="s">
        <v>9</v>
      </c>
      <c r="I18" s="8" t="s">
        <v>10</v>
      </c>
      <c r="J18" s="8" t="s">
        <v>11</v>
      </c>
      <c r="K18" s="18" t="s">
        <v>38</v>
      </c>
      <c r="L18" s="18" t="s">
        <v>39</v>
      </c>
      <c r="M18" s="18" t="s">
        <v>40</v>
      </c>
      <c r="N18" s="18" t="s">
        <v>41</v>
      </c>
      <c r="O18" s="19" t="s">
        <v>43</v>
      </c>
      <c r="P18" s="19" t="s">
        <v>44</v>
      </c>
      <c r="Q18" s="19" t="s">
        <v>45</v>
      </c>
      <c r="R18" s="20" t="s">
        <v>46</v>
      </c>
      <c r="S18" s="23" t="s">
        <v>48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  <c r="XEY18" s="9"/>
      <c r="XEZ18" s="9"/>
      <c r="XFA18" s="9"/>
      <c r="XFB18" s="9"/>
      <c r="XFC18" s="9"/>
      <c r="XFD18" s="9"/>
    </row>
    <row r="19" spans="1:16384" s="7" customFormat="1" ht="18.75" customHeight="1" x14ac:dyDescent="0.5">
      <c r="A19" s="13"/>
      <c r="B19" s="12" t="s">
        <v>22</v>
      </c>
      <c r="C19" s="17">
        <f>SUM(C20:C30)</f>
        <v>1167643</v>
      </c>
      <c r="D19" s="17">
        <f t="shared" ref="D19:J19" si="12">SUM(D20:D30)</f>
        <v>1450403.8400000001</v>
      </c>
      <c r="E19" s="17">
        <f t="shared" si="12"/>
        <v>1807639.9500000002</v>
      </c>
      <c r="F19" s="17">
        <f>SUM(F20:F30)</f>
        <v>4425686.79</v>
      </c>
      <c r="G19" s="17">
        <f t="shared" si="12"/>
        <v>2070877.13</v>
      </c>
      <c r="H19" s="17">
        <f t="shared" si="12"/>
        <v>1330795.1099999999</v>
      </c>
      <c r="I19" s="17">
        <f t="shared" si="12"/>
        <v>2216401.54</v>
      </c>
      <c r="J19" s="17">
        <f t="shared" si="12"/>
        <v>5618073.7800000003</v>
      </c>
      <c r="K19" s="17">
        <f t="shared" ref="K19:N19" si="13">SUM(K20:K30)</f>
        <v>2348183.09</v>
      </c>
      <c r="L19" s="17">
        <f t="shared" si="13"/>
        <v>2961333.68</v>
      </c>
      <c r="M19" s="17">
        <f t="shared" si="13"/>
        <v>1933762.22</v>
      </c>
      <c r="N19" s="17">
        <f t="shared" si="13"/>
        <v>7243278.9899999993</v>
      </c>
      <c r="O19" s="17">
        <f t="shared" ref="O19:R19" si="14">SUM(O20:O30)</f>
        <v>2287786.33</v>
      </c>
      <c r="P19" s="17">
        <f t="shared" si="14"/>
        <v>2759789.27</v>
      </c>
      <c r="Q19" s="17">
        <f t="shared" si="14"/>
        <v>6786123.0600000005</v>
      </c>
      <c r="R19" s="17">
        <f t="shared" si="14"/>
        <v>11833698.66</v>
      </c>
      <c r="S19" s="17">
        <f>F19+J19+N19+R19</f>
        <v>29120738.219999999</v>
      </c>
    </row>
    <row r="20" spans="1:16384" s="7" customFormat="1" ht="18.75" customHeight="1" x14ac:dyDescent="0.5">
      <c r="A20" s="13">
        <v>1</v>
      </c>
      <c r="B20" s="14" t="s">
        <v>23</v>
      </c>
      <c r="C20" s="14">
        <f>3853+524500</f>
        <v>528353</v>
      </c>
      <c r="D20" s="14">
        <f>3938+525900</f>
        <v>529838</v>
      </c>
      <c r="E20" s="14">
        <f>153938+525600</f>
        <v>679538</v>
      </c>
      <c r="F20" s="14">
        <f>SUM(C20:E20)</f>
        <v>1737729</v>
      </c>
      <c r="G20" s="14">
        <f>84056+527200</f>
        <v>611256</v>
      </c>
      <c r="H20" s="14">
        <f>3938+526400</f>
        <v>530338</v>
      </c>
      <c r="I20" s="14">
        <f>3938+527200-2200</f>
        <v>528938</v>
      </c>
      <c r="J20" s="14">
        <f>SUM(G20:I20)</f>
        <v>1670532</v>
      </c>
      <c r="K20" s="14">
        <f>534738-2200</f>
        <v>532538</v>
      </c>
      <c r="L20" s="14">
        <v>529938</v>
      </c>
      <c r="M20" s="14">
        <f>3938+524000</f>
        <v>527938</v>
      </c>
      <c r="N20" s="14">
        <f>SUM(K20:M20)</f>
        <v>1590414</v>
      </c>
      <c r="O20" s="14">
        <v>530338</v>
      </c>
      <c r="P20" s="14">
        <v>528938</v>
      </c>
      <c r="Q20" s="14">
        <v>726838</v>
      </c>
      <c r="R20" s="14">
        <f>SUM(O20:Q20)</f>
        <v>1786114</v>
      </c>
      <c r="S20" s="14">
        <f t="shared" ref="S20:S30" si="15">F20+J20+N20+R20</f>
        <v>6784789</v>
      </c>
    </row>
    <row r="21" spans="1:16384" s="7" customFormat="1" ht="18.75" customHeight="1" x14ac:dyDescent="0.5">
      <c r="A21" s="13">
        <v>2</v>
      </c>
      <c r="B21" s="14" t="s">
        <v>24</v>
      </c>
      <c r="C21" s="14">
        <v>120660</v>
      </c>
      <c r="D21" s="14">
        <v>120660</v>
      </c>
      <c r="E21" s="14">
        <v>120660</v>
      </c>
      <c r="F21" s="14">
        <f t="shared" ref="F21:F30" si="16">SUM(C21:E21)</f>
        <v>361980</v>
      </c>
      <c r="G21" s="14">
        <v>120660</v>
      </c>
      <c r="H21" s="14">
        <f>120660</f>
        <v>120660</v>
      </c>
      <c r="I21" s="14">
        <f>120660</f>
        <v>120660</v>
      </c>
      <c r="J21" s="14">
        <f t="shared" ref="J21:J29" si="17">SUM(G21:I21)</f>
        <v>361980</v>
      </c>
      <c r="K21" s="14">
        <v>120660</v>
      </c>
      <c r="L21" s="14">
        <v>120660</v>
      </c>
      <c r="M21" s="14">
        <v>120660</v>
      </c>
      <c r="N21" s="14">
        <f t="shared" ref="N21:N29" si="18">SUM(K21:M21)</f>
        <v>361980</v>
      </c>
      <c r="O21" s="14">
        <v>120660</v>
      </c>
      <c r="P21" s="14">
        <v>120660</v>
      </c>
      <c r="Q21" s="14">
        <v>120660</v>
      </c>
      <c r="R21" s="14">
        <f t="shared" ref="R21:R30" si="19">SUM(O21:Q21)</f>
        <v>361980</v>
      </c>
      <c r="S21" s="14">
        <f t="shared" si="15"/>
        <v>1447920</v>
      </c>
    </row>
    <row r="22" spans="1:16384" s="7" customFormat="1" ht="18.75" customHeight="1" x14ac:dyDescent="0.5">
      <c r="A22" s="13">
        <v>3</v>
      </c>
      <c r="B22" s="14" t="s">
        <v>25</v>
      </c>
      <c r="C22" s="14">
        <f>351570+39840+65450+13285+13285</f>
        <v>483430</v>
      </c>
      <c r="D22" s="14">
        <f>351570+39840+65450+13285+13285</f>
        <v>483430</v>
      </c>
      <c r="E22" s="14">
        <f>352470+39840+65450+13285+13285</f>
        <v>484330</v>
      </c>
      <c r="F22" s="14">
        <f t="shared" si="16"/>
        <v>1451190</v>
      </c>
      <c r="G22" s="14">
        <f>351860+39840+65450+13285+13285</f>
        <v>483720</v>
      </c>
      <c r="H22" s="14">
        <f>353902+39840+65450+13285+13285</f>
        <v>485762</v>
      </c>
      <c r="I22" s="14">
        <f>352260+39840+65450+13285+13285</f>
        <v>484120</v>
      </c>
      <c r="J22" s="14">
        <f t="shared" si="17"/>
        <v>1453602</v>
      </c>
      <c r="K22" s="14">
        <v>468760</v>
      </c>
      <c r="L22" s="14">
        <v>468981</v>
      </c>
      <c r="M22" s="14">
        <f>356441+40640+13285+65450+13285</f>
        <v>489101</v>
      </c>
      <c r="N22" s="14">
        <f t="shared" si="18"/>
        <v>1426842</v>
      </c>
      <c r="O22" s="14">
        <f>475695+13285-121</f>
        <v>488859</v>
      </c>
      <c r="P22" s="14">
        <v>488980</v>
      </c>
      <c r="Q22" s="14">
        <v>488980</v>
      </c>
      <c r="R22" s="14">
        <f t="shared" si="19"/>
        <v>1466819</v>
      </c>
      <c r="S22" s="14">
        <f t="shared" si="15"/>
        <v>5798453</v>
      </c>
    </row>
    <row r="23" spans="1:16384" s="7" customFormat="1" ht="18.75" customHeight="1" x14ac:dyDescent="0.5">
      <c r="A23" s="13">
        <v>4</v>
      </c>
      <c r="B23" s="14" t="s">
        <v>26</v>
      </c>
      <c r="C23" s="14">
        <v>8800</v>
      </c>
      <c r="D23" s="14">
        <v>20100</v>
      </c>
      <c r="E23" s="14">
        <f>16600</f>
        <v>16600</v>
      </c>
      <c r="F23" s="14">
        <f t="shared" si="16"/>
        <v>45500</v>
      </c>
      <c r="G23" s="14">
        <v>43200</v>
      </c>
      <c r="H23" s="14">
        <v>10450</v>
      </c>
      <c r="I23" s="14">
        <v>21800</v>
      </c>
      <c r="J23" s="14">
        <f t="shared" si="17"/>
        <v>75450</v>
      </c>
      <c r="K23" s="14">
        <v>12800</v>
      </c>
      <c r="L23" s="14">
        <v>10950</v>
      </c>
      <c r="M23" s="14">
        <v>10900</v>
      </c>
      <c r="N23" s="14">
        <f t="shared" si="18"/>
        <v>34650</v>
      </c>
      <c r="O23" s="14">
        <v>13300</v>
      </c>
      <c r="P23" s="14">
        <v>26050</v>
      </c>
      <c r="Q23" s="14">
        <v>255245</v>
      </c>
      <c r="R23" s="14">
        <f t="shared" si="19"/>
        <v>294595</v>
      </c>
      <c r="S23" s="14">
        <f t="shared" si="15"/>
        <v>450195</v>
      </c>
    </row>
    <row r="24" spans="1:16384" s="7" customFormat="1" ht="18.75" customHeight="1" x14ac:dyDescent="0.5">
      <c r="A24" s="13">
        <v>5</v>
      </c>
      <c r="B24" s="14" t="s">
        <v>27</v>
      </c>
      <c r="C24" s="14">
        <v>26400</v>
      </c>
      <c r="D24" s="14">
        <f>226052.54-100</f>
        <v>225952.54</v>
      </c>
      <c r="E24" s="14">
        <f>261969.73</f>
        <v>261969.73</v>
      </c>
      <c r="F24" s="14">
        <f t="shared" si="16"/>
        <v>514322.27</v>
      </c>
      <c r="G24" s="14">
        <v>328373</v>
      </c>
      <c r="H24" s="14">
        <v>139866</v>
      </c>
      <c r="I24" s="14">
        <v>238996.24</v>
      </c>
      <c r="J24" s="14">
        <f t="shared" si="17"/>
        <v>707235.24</v>
      </c>
      <c r="K24" s="14">
        <v>773537</v>
      </c>
      <c r="L24" s="14">
        <v>290248.09999999998</v>
      </c>
      <c r="M24" s="14">
        <f>236758</f>
        <v>236758</v>
      </c>
      <c r="N24" s="14">
        <f t="shared" si="18"/>
        <v>1300543.1000000001</v>
      </c>
      <c r="O24" s="14">
        <v>172464</v>
      </c>
      <c r="P24" s="14">
        <v>361649.06</v>
      </c>
      <c r="Q24" s="14">
        <f>1022390.96-1500</f>
        <v>1020890.96</v>
      </c>
      <c r="R24" s="14">
        <f t="shared" si="19"/>
        <v>1555004.02</v>
      </c>
      <c r="S24" s="14">
        <f t="shared" si="15"/>
        <v>4077104.6300000004</v>
      </c>
    </row>
    <row r="25" spans="1:16384" s="7" customFormat="1" ht="18.75" customHeight="1" x14ac:dyDescent="0.5">
      <c r="A25" s="13">
        <v>6</v>
      </c>
      <c r="B25" s="14" t="s">
        <v>28</v>
      </c>
      <c r="C25" s="14">
        <v>0</v>
      </c>
      <c r="D25" s="14">
        <v>13796.8</v>
      </c>
      <c r="E25" s="14">
        <v>17667.599999999999</v>
      </c>
      <c r="F25" s="14">
        <f t="shared" si="16"/>
        <v>31464.399999999998</v>
      </c>
      <c r="G25" s="14">
        <v>23277.200000000001</v>
      </c>
      <c r="H25" s="14">
        <v>19012.400000000001</v>
      </c>
      <c r="I25" s="14">
        <v>48979.199999999997</v>
      </c>
      <c r="J25" s="14">
        <f t="shared" si="17"/>
        <v>91268.800000000003</v>
      </c>
      <c r="K25" s="14">
        <v>24911.4</v>
      </c>
      <c r="L25" s="14">
        <v>67205.5</v>
      </c>
      <c r="M25" s="14">
        <f>30173.54+293307.46-414.54</f>
        <v>323066.46000000002</v>
      </c>
      <c r="N25" s="14">
        <f t="shared" si="18"/>
        <v>415183.35999999999</v>
      </c>
      <c r="O25" s="14">
        <v>94595.839999999997</v>
      </c>
      <c r="P25" s="14">
        <v>182855</v>
      </c>
      <c r="Q25" s="14">
        <v>221901.18</v>
      </c>
      <c r="R25" s="14">
        <f t="shared" si="19"/>
        <v>499352.01999999996</v>
      </c>
      <c r="S25" s="14">
        <f t="shared" si="15"/>
        <v>1037268.5799999998</v>
      </c>
    </row>
    <row r="26" spans="1:16384" s="7" customFormat="1" ht="18.75" customHeight="1" x14ac:dyDescent="0.5">
      <c r="A26" s="13">
        <v>7</v>
      </c>
      <c r="B26" s="14" t="s">
        <v>29</v>
      </c>
      <c r="C26" s="14">
        <v>0</v>
      </c>
      <c r="D26" s="14">
        <v>56626.5</v>
      </c>
      <c r="E26" s="14">
        <v>5114.62</v>
      </c>
      <c r="F26" s="14">
        <f t="shared" si="16"/>
        <v>61741.120000000003</v>
      </c>
      <c r="G26" s="14">
        <v>130950.93</v>
      </c>
      <c r="H26" s="14">
        <v>19706.71</v>
      </c>
      <c r="I26" s="14">
        <v>33708.1</v>
      </c>
      <c r="J26" s="14">
        <f t="shared" si="17"/>
        <v>184365.74</v>
      </c>
      <c r="K26" s="14">
        <v>7976.69</v>
      </c>
      <c r="L26" s="14">
        <v>117784.15</v>
      </c>
      <c r="M26" s="14">
        <v>51378.76</v>
      </c>
      <c r="N26" s="14">
        <f t="shared" si="18"/>
        <v>177139.6</v>
      </c>
      <c r="O26" s="14">
        <v>29069.49</v>
      </c>
      <c r="P26" s="14">
        <v>33787.21</v>
      </c>
      <c r="Q26" s="14">
        <v>171987.92</v>
      </c>
      <c r="R26" s="14">
        <f t="shared" si="19"/>
        <v>234844.62</v>
      </c>
      <c r="S26" s="14">
        <f t="shared" si="15"/>
        <v>658091.07999999996</v>
      </c>
    </row>
    <row r="27" spans="1:16384" s="7" customFormat="1" ht="18.75" customHeight="1" x14ac:dyDescent="0.5">
      <c r="A27" s="13">
        <v>8</v>
      </c>
      <c r="B27" s="14" t="s">
        <v>30</v>
      </c>
      <c r="C27" s="14">
        <v>0</v>
      </c>
      <c r="D27" s="14">
        <v>0</v>
      </c>
      <c r="E27" s="14">
        <v>0</v>
      </c>
      <c r="F27" s="14">
        <f t="shared" si="16"/>
        <v>0</v>
      </c>
      <c r="G27" s="14">
        <v>65500</v>
      </c>
      <c r="H27" s="14">
        <v>0</v>
      </c>
      <c r="I27" s="14">
        <v>14700</v>
      </c>
      <c r="J27" s="14">
        <f t="shared" si="17"/>
        <v>80200</v>
      </c>
      <c r="K27" s="14">
        <f>4800+3000+26200</f>
        <v>34000</v>
      </c>
      <c r="L27" s="14">
        <v>154800</v>
      </c>
      <c r="M27" s="14">
        <v>7900</v>
      </c>
      <c r="N27" s="14">
        <f t="shared" si="18"/>
        <v>196700</v>
      </c>
      <c r="O27" s="14">
        <v>100500</v>
      </c>
      <c r="P27" s="14">
        <v>92690</v>
      </c>
      <c r="Q27" s="14">
        <f>57000+170800</f>
        <v>227800</v>
      </c>
      <c r="R27" s="14">
        <f t="shared" si="19"/>
        <v>420990</v>
      </c>
      <c r="S27" s="14">
        <f t="shared" si="15"/>
        <v>697890</v>
      </c>
    </row>
    <row r="28" spans="1:16384" s="7" customFormat="1" ht="18.75" customHeight="1" x14ac:dyDescent="0.5">
      <c r="A28" s="13">
        <v>9</v>
      </c>
      <c r="B28" s="14" t="s">
        <v>31</v>
      </c>
      <c r="C28" s="14">
        <v>0</v>
      </c>
      <c r="D28" s="14">
        <v>0</v>
      </c>
      <c r="E28" s="14">
        <v>0</v>
      </c>
      <c r="F28" s="14">
        <f t="shared" si="16"/>
        <v>0</v>
      </c>
      <c r="G28" s="14">
        <v>0</v>
      </c>
      <c r="H28" s="14">
        <v>0</v>
      </c>
      <c r="I28" s="14">
        <v>724500</v>
      </c>
      <c r="J28" s="14">
        <f t="shared" si="17"/>
        <v>724500</v>
      </c>
      <c r="K28" s="14">
        <v>373000</v>
      </c>
      <c r="L28" s="14">
        <v>1134000</v>
      </c>
      <c r="M28" s="14">
        <v>0</v>
      </c>
      <c r="N28" s="14">
        <f t="shared" si="18"/>
        <v>1507000</v>
      </c>
      <c r="O28" s="14">
        <v>738000</v>
      </c>
      <c r="P28" s="14">
        <v>744000</v>
      </c>
      <c r="Q28" s="14">
        <f>549000+2812000</f>
        <v>3361000</v>
      </c>
      <c r="R28" s="14">
        <f t="shared" si="19"/>
        <v>4843000</v>
      </c>
      <c r="S28" s="14">
        <f t="shared" si="15"/>
        <v>7074500</v>
      </c>
    </row>
    <row r="29" spans="1:16384" s="7" customFormat="1" ht="18.75" customHeight="1" x14ac:dyDescent="0.5">
      <c r="A29" s="13">
        <v>10</v>
      </c>
      <c r="B29" s="14" t="s">
        <v>32</v>
      </c>
      <c r="C29" s="14">
        <v>0</v>
      </c>
      <c r="D29" s="14">
        <v>0</v>
      </c>
      <c r="E29" s="14">
        <v>0</v>
      </c>
      <c r="F29" s="14">
        <f t="shared" si="16"/>
        <v>0</v>
      </c>
      <c r="G29" s="14">
        <v>0</v>
      </c>
      <c r="H29" s="14">
        <v>0</v>
      </c>
      <c r="I29" s="14">
        <v>0</v>
      </c>
      <c r="J29" s="14">
        <f t="shared" si="17"/>
        <v>0</v>
      </c>
      <c r="K29" s="14">
        <v>0</v>
      </c>
      <c r="L29" s="14">
        <v>0</v>
      </c>
      <c r="M29" s="14">
        <v>0</v>
      </c>
      <c r="N29" s="14">
        <f t="shared" si="18"/>
        <v>0</v>
      </c>
      <c r="O29" s="14">
        <v>0</v>
      </c>
      <c r="P29" s="14">
        <v>0</v>
      </c>
      <c r="Q29" s="14">
        <v>18000</v>
      </c>
      <c r="R29" s="14">
        <f t="shared" si="19"/>
        <v>18000</v>
      </c>
      <c r="S29" s="14">
        <f t="shared" si="15"/>
        <v>18000</v>
      </c>
    </row>
    <row r="30" spans="1:16384" s="7" customFormat="1" ht="18.75" customHeight="1" x14ac:dyDescent="0.5">
      <c r="A30" s="13">
        <v>11</v>
      </c>
      <c r="B30" s="14" t="s">
        <v>33</v>
      </c>
      <c r="C30" s="14">
        <v>0</v>
      </c>
      <c r="D30" s="14">
        <v>0</v>
      </c>
      <c r="E30" s="14">
        <v>221760</v>
      </c>
      <c r="F30" s="14">
        <f t="shared" si="16"/>
        <v>221760</v>
      </c>
      <c r="G30" s="14">
        <f>296980-33040</f>
        <v>263940</v>
      </c>
      <c r="H30" s="14">
        <v>5000</v>
      </c>
      <c r="I30" s="14">
        <v>0</v>
      </c>
      <c r="J30" s="14">
        <f>SUM(G30:I30)</f>
        <v>268940</v>
      </c>
      <c r="K30" s="14">
        <v>0</v>
      </c>
      <c r="L30" s="14">
        <v>66766.929999999993</v>
      </c>
      <c r="M30" s="14">
        <f>180180-14120</f>
        <v>166060</v>
      </c>
      <c r="N30" s="14">
        <f>SUM(K30:M30)</f>
        <v>232826.93</v>
      </c>
      <c r="O30" s="14">
        <v>0</v>
      </c>
      <c r="P30" s="14">
        <v>180180</v>
      </c>
      <c r="Q30" s="14">
        <v>172820</v>
      </c>
      <c r="R30" s="14">
        <f t="shared" si="19"/>
        <v>353000</v>
      </c>
      <c r="S30" s="14">
        <f t="shared" si="15"/>
        <v>1076526.93</v>
      </c>
    </row>
    <row r="31" spans="1:16384" ht="6.75" customHeight="1" x14ac:dyDescent="0.55000000000000004"/>
    <row r="32" spans="1:16384" s="16" customFormat="1" ht="19.5" customHeight="1" x14ac:dyDescent="0.5">
      <c r="A32" s="15"/>
      <c r="B32" s="16" t="s">
        <v>34</v>
      </c>
    </row>
  </sheetData>
  <mergeCells count="14">
    <mergeCell ref="O4:R4"/>
    <mergeCell ref="O17:R17"/>
    <mergeCell ref="A2:R2"/>
    <mergeCell ref="A3:R3"/>
    <mergeCell ref="C4:F4"/>
    <mergeCell ref="G4:J4"/>
    <mergeCell ref="A4:A5"/>
    <mergeCell ref="B4:B5"/>
    <mergeCell ref="K4:N4"/>
    <mergeCell ref="K17:N17"/>
    <mergeCell ref="A17:A18"/>
    <mergeCell ref="B17:B18"/>
    <mergeCell ref="C17:F17"/>
    <mergeCell ref="G17:J17"/>
  </mergeCells>
  <pageMargins left="0.31496062992125984" right="0.31496062992125984" top="0.35433070866141736" bottom="0.35433070866141736" header="0.31496062992125984" footer="0.31496062992125984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ไตรมาสที่1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ธนาพร อนุพันธ์วิทยากุล</dc:creator>
  <cp:lastModifiedBy>User</cp:lastModifiedBy>
  <cp:lastPrinted>2018-11-23T02:30:51Z</cp:lastPrinted>
  <dcterms:created xsi:type="dcterms:W3CDTF">2018-01-25T08:37:42Z</dcterms:created>
  <dcterms:modified xsi:type="dcterms:W3CDTF">2018-11-23T02:30:52Z</dcterms:modified>
</cp:coreProperties>
</file>